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31"/>
  <workbookPr/>
  <mc:AlternateContent xmlns:mc="http://schemas.openxmlformats.org/markup-compatibility/2006">
    <mc:Choice Requires="x15">
      <x15ac:absPath xmlns:x15ac="http://schemas.microsoft.com/office/spreadsheetml/2010/11/ac" url="/Users/BillWalker/WFT/Fiscal 2027/May F2027 (2026)/"/>
    </mc:Choice>
  </mc:AlternateContent>
  <xr:revisionPtr revIDLastSave="0" documentId="13_ncr:1_{AAF4AFF7-66A4-9C43-A538-B5AC28E33385}" xr6:coauthVersionLast="47" xr6:coauthVersionMax="47" xr10:uidLastSave="{00000000-0000-0000-0000-000000000000}"/>
  <bookViews>
    <workbookView xWindow="0" yWindow="740" windowWidth="34560" windowHeight="21600" activeTab="2" xr2:uid="{00000000-000D-0000-FFFF-FFFF00000000}"/>
  </bookViews>
  <sheets>
    <sheet name="Sheet1" sheetId="1" r:id="rId1"/>
    <sheet name="Sheet2" sheetId="2" r:id="rId2"/>
    <sheet name="Sheet3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6" i="4" l="1"/>
  <c r="D76" i="4"/>
  <c r="D73" i="4"/>
  <c r="E71" i="4"/>
  <c r="E73" i="4" s="1"/>
  <c r="J29" i="2"/>
  <c r="H29" i="2"/>
  <c r="D29" i="2"/>
  <c r="F29" i="2"/>
  <c r="F41" i="2"/>
  <c r="F12" i="2"/>
  <c r="E12" i="4"/>
  <c r="D47" i="4"/>
  <c r="E45" i="4"/>
  <c r="D45" i="4"/>
  <c r="D32" i="4"/>
  <c r="E15" i="4"/>
  <c r="D15" i="4"/>
  <c r="E10" i="4"/>
  <c r="D10" i="4"/>
  <c r="F31" i="2" l="1"/>
  <c r="E34" i="4"/>
  <c r="E47" i="4" s="1"/>
  <c r="E48" i="4" s="1"/>
  <c r="D34" i="4" l="1"/>
  <c r="E32" i="4"/>
  <c r="H13" i="1"/>
  <c r="D7" i="2"/>
  <c r="D9" i="2"/>
  <c r="D48" i="4" l="1"/>
  <c r="D51" i="4" s="1"/>
  <c r="D41" i="2" l="1"/>
  <c r="J41" i="2"/>
  <c r="H41" i="2"/>
  <c r="H12" i="2"/>
  <c r="J11" i="2"/>
  <c r="J9" i="2"/>
  <c r="J8" i="2"/>
  <c r="J12" i="2" s="1"/>
  <c r="J31" i="2" s="1"/>
  <c r="I21" i="1"/>
  <c r="H11" i="1"/>
  <c r="E52" i="4" s="1"/>
  <c r="L21" i="1"/>
  <c r="K21" i="1"/>
  <c r="K13" i="1"/>
  <c r="K26" i="1" s="1"/>
  <c r="H31" i="2" l="1"/>
  <c r="K23" i="1"/>
  <c r="H21" i="1"/>
  <c r="D12" i="2"/>
  <c r="D31" i="2" s="1"/>
  <c r="H26" i="1" l="1"/>
  <c r="H23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Dad</author>
  </authors>
  <commentList>
    <comment ref="D7" authorId="0" shapeId="0" xr:uid="{F5FA56BC-5346-E140-89DF-165C8E74F6FA}">
      <text>
        <r>
          <rPr>
            <b/>
            <sz val="10"/>
            <color rgb="FF000000"/>
            <rFont val="Tahoma"/>
            <family val="2"/>
          </rPr>
          <t>Dad: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96c adjustment to Rel Gains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Dad</author>
  </authors>
  <commentList>
    <comment ref="F10" authorId="0" shapeId="0" xr:uid="{D1D33EFA-2718-F940-B7C2-FBFE2E2DC5DE}">
      <text>
        <r>
          <rPr>
            <b/>
            <sz val="10"/>
            <color rgb="FF000000"/>
            <rFont val="Tahoma"/>
            <family val="2"/>
          </rPr>
          <t>Dad: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96c adjustment to Rel Gains
</t>
        </r>
      </text>
    </comment>
    <comment ref="D23" authorId="0" shapeId="0" xr:uid="{0167FC17-F1DA-7745-A0AC-EBC9DBA4B5C1}">
      <text>
        <r>
          <rPr>
            <b/>
            <sz val="10"/>
            <color rgb="FF000000"/>
            <rFont val="Tahoma"/>
            <family val="2"/>
          </rPr>
          <t>Dad: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Withdrawl of 102515, 102500 accounted for.  Missing $15.  Called ZCM for clarific
</t>
        </r>
        <r>
          <rPr>
            <sz val="10"/>
            <color rgb="FF000000"/>
            <rFont val="Tahoma"/>
            <family val="2"/>
          </rPr>
          <t xml:space="preserve">ation
</t>
        </r>
      </text>
    </comment>
  </commentList>
</comments>
</file>

<file path=xl/sharedStrings.xml><?xml version="1.0" encoding="utf-8"?>
<sst xmlns="http://schemas.openxmlformats.org/spreadsheetml/2006/main" count="136" uniqueCount="84">
  <si>
    <t>WISCONSIN FUNERAL TRUST</t>
  </si>
  <si>
    <t>Schedule of Assets and Liabilities</t>
  </si>
  <si>
    <t>Assets</t>
  </si>
  <si>
    <t xml:space="preserve">Money Market Account - Fiduciary </t>
  </si>
  <si>
    <t>Receivable Due to Trust</t>
  </si>
  <si>
    <t>Fixed Income</t>
  </si>
  <si>
    <t>Common Stock</t>
  </si>
  <si>
    <t>Private Equities</t>
  </si>
  <si>
    <t>Liabilities</t>
  </si>
  <si>
    <t>Contracts in Trust</t>
  </si>
  <si>
    <t># of accounts</t>
  </si>
  <si>
    <t>Total Accounts</t>
  </si>
  <si>
    <t>Balance</t>
  </si>
  <si>
    <t>Deficiency</t>
  </si>
  <si>
    <t>Percentage Available To Pay Holders Of</t>
  </si>
  <si>
    <t>100% Balance Accounts  (Living Depositors)</t>
  </si>
  <si>
    <t>RECEIPTS AND ACCRUED INCOME</t>
  </si>
  <si>
    <t>Interest and dividends</t>
  </si>
  <si>
    <t>Increase (Decrease) in accrued income</t>
  </si>
  <si>
    <t xml:space="preserve">     Total Receipts and Accrued Income</t>
  </si>
  <si>
    <t>EXPENSE DISBURSMENTS</t>
  </si>
  <si>
    <t>Federal tax payments</t>
  </si>
  <si>
    <t>State tax payments</t>
  </si>
  <si>
    <t>Accounting fees</t>
  </si>
  <si>
    <t>Investment fees</t>
  </si>
  <si>
    <t>Trading and custodial fees</t>
  </si>
  <si>
    <t>Trustee and Board fees</t>
  </si>
  <si>
    <t>Legal fees</t>
  </si>
  <si>
    <t>Financial advisor</t>
  </si>
  <si>
    <t>Actuary fees</t>
  </si>
  <si>
    <t>Liability insurance</t>
  </si>
  <si>
    <t>Litagation support</t>
  </si>
  <si>
    <t>Bank fees</t>
  </si>
  <si>
    <t>Net receipts and accruals less expenses</t>
  </si>
  <si>
    <t xml:space="preserve">    Total Expense Disbursments</t>
  </si>
  <si>
    <t>Partial payments</t>
  </si>
  <si>
    <t>100% payments - out of state participants</t>
  </si>
  <si>
    <t>Retirement payments</t>
  </si>
  <si>
    <t>Additional reimbursement payments</t>
  </si>
  <si>
    <t>Partial withdrawals</t>
  </si>
  <si>
    <t xml:space="preserve">    Total payments on contracts</t>
  </si>
  <si>
    <t>INTEREST ADDED TO CONTRACT BALANCES</t>
  </si>
  <si>
    <t>Realized gains (losses)</t>
  </si>
  <si>
    <t>Unrealized gains (losses)</t>
  </si>
  <si>
    <t>Current Month</t>
  </si>
  <si>
    <t>Two Months</t>
  </si>
  <si>
    <t>Total  Balance Accounts</t>
  </si>
  <si>
    <t>Total</t>
  </si>
  <si>
    <t>Year To Date</t>
  </si>
  <si>
    <t>Cash and Equv. - Investment Advisor</t>
  </si>
  <si>
    <t>30% Balance Accounts</t>
  </si>
  <si>
    <t xml:space="preserve">    MAY</t>
  </si>
  <si>
    <t>PAYMENTS ON CONTRACTS</t>
  </si>
  <si>
    <t>$73,678.51 </t>
  </si>
  <si>
    <t>FY 2026</t>
  </si>
  <si>
    <t>Notes</t>
  </si>
  <si>
    <t>Source Document</t>
  </si>
  <si>
    <t>Dividends from Federated Govt Obligation Fund</t>
  </si>
  <si>
    <t>CF Report, pg 1</t>
  </si>
  <si>
    <t xml:space="preserve">Income (Expenses) </t>
  </si>
  <si>
    <t>ZCM page 2. line 7</t>
  </si>
  <si>
    <t>Amort/Accretion</t>
  </si>
  <si>
    <t>ZCM page 2 Line 8</t>
  </si>
  <si>
    <t>Interest and Dividends and Accretion Total</t>
  </si>
  <si>
    <t>Sum of lines 7-9</t>
  </si>
  <si>
    <t>ZCM page 2, line 5</t>
  </si>
  <si>
    <t>ZCM page 2, line 6</t>
  </si>
  <si>
    <t>Accrued interest</t>
  </si>
  <si>
    <t>ZCM page 2, line 9</t>
  </si>
  <si>
    <t>Fiduciary fees</t>
  </si>
  <si>
    <t>Cf Report Ending Balances</t>
  </si>
  <si>
    <t>ZCM page 20 (About)</t>
  </si>
  <si>
    <t>Board meeting  expense</t>
  </si>
  <si>
    <t xml:space="preserve">WFT Acct Balance </t>
  </si>
  <si>
    <t>WFT Acct Balance</t>
  </si>
  <si>
    <t>Retirements overpaid</t>
  </si>
  <si>
    <t>Return of Unclaimed Property</t>
  </si>
  <si>
    <t xml:space="preserve">Beg Balance </t>
  </si>
  <si>
    <t>monthly change</t>
  </si>
  <si>
    <t>Calc End Balance</t>
  </si>
  <si>
    <t>Balance Sheet Ending Balances</t>
  </si>
  <si>
    <t xml:space="preserve">Statement </t>
  </si>
  <si>
    <t>Difference</t>
  </si>
  <si>
    <t>Cash and Equiv. - Investment Advisor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</si>
</sst>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4" formatCode="_(&quot;$&quot;* #,##0.00_);_(&quot;$&quot;* \(#,##0.00\);_(&quot;$&quot;* &quot;-&quot;??_);_(@_)"/>
    <numFmt numFmtId="164" formatCode="&quot;$&quot;#,##0.00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Tahoma"/>
      <family val="2"/>
    </font>
    <font>
      <b/>
      <sz val="10"/>
      <color rgb="FF000000"/>
      <name val="Tahoma"/>
      <family val="2"/>
    </font>
    <font>
      <sz val="12"/>
      <color theme="1"/>
      <name val="Aptos Narrow"/>
      <family val="2"/>
    </font>
    <font>
      <b/>
      <sz val="12"/>
      <color rgb="FF000000"/>
      <name val="Aptos Narrow"/>
    </font>
    <font>
      <b/>
      <sz val="11"/>
      <color rgb="FF000000"/>
      <name val="Calibri"/>
      <family val="2"/>
    </font>
    <font>
      <b/>
      <sz val="11"/>
      <color rgb="FF000000"/>
      <name val="Aptos Narrow"/>
      <family val="2"/>
    </font>
    <font>
      <sz val="11"/>
      <color rgb="FF000000"/>
      <name val="Calibri"/>
      <family val="2"/>
    </font>
    <font>
      <sz val="12"/>
      <color rgb="FF000000"/>
      <name val="Aptos Narrow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53">
    <xf numFmtId="0" fontId="0" fillId="0" borderId="0" xfId="0"/>
    <xf numFmtId="0" fontId="2" fillId="0" borderId="0" xfId="0" applyFont="1"/>
    <xf numFmtId="0" fontId="3" fillId="0" borderId="0" xfId="0" applyFont="1"/>
    <xf numFmtId="164" fontId="3" fillId="0" borderId="0" xfId="0" applyNumberFormat="1" applyFont="1"/>
    <xf numFmtId="164" fontId="2" fillId="0" borderId="0" xfId="0" applyNumberFormat="1" applyFont="1"/>
    <xf numFmtId="164" fontId="0" fillId="0" borderId="0" xfId="0" applyNumberFormat="1"/>
    <xf numFmtId="0" fontId="1" fillId="0" borderId="0" xfId="0" applyFont="1"/>
    <xf numFmtId="164" fontId="0" fillId="0" borderId="1" xfId="0" applyNumberFormat="1" applyBorder="1"/>
    <xf numFmtId="164" fontId="0" fillId="0" borderId="0" xfId="0" applyNumberFormat="1" applyAlignment="1">
      <alignment horizontal="center"/>
    </xf>
    <xf numFmtId="3" fontId="0" fillId="0" borderId="0" xfId="0" applyNumberFormat="1"/>
    <xf numFmtId="3" fontId="0" fillId="0" borderId="1" xfId="0" applyNumberFormat="1" applyBorder="1"/>
    <xf numFmtId="164" fontId="1" fillId="0" borderId="0" xfId="0" applyNumberFormat="1" applyFont="1" applyAlignment="1">
      <alignment horizontal="center"/>
    </xf>
    <xf numFmtId="10" fontId="0" fillId="0" borderId="0" xfId="0" applyNumberFormat="1"/>
    <xf numFmtId="0" fontId="5" fillId="0" borderId="0" xfId="0" applyFont="1"/>
    <xf numFmtId="44" fontId="0" fillId="0" borderId="0" xfId="0" applyNumberFormat="1"/>
    <xf numFmtId="44" fontId="1" fillId="0" borderId="3" xfId="0" applyNumberFormat="1" applyFont="1" applyBorder="1"/>
    <xf numFmtId="44" fontId="1" fillId="0" borderId="5" xfId="0" applyNumberFormat="1" applyFont="1" applyBorder="1"/>
    <xf numFmtId="44" fontId="0" fillId="0" borderId="6" xfId="0" applyNumberFormat="1" applyBorder="1"/>
    <xf numFmtId="17" fontId="0" fillId="0" borderId="0" xfId="0" applyNumberFormat="1"/>
    <xf numFmtId="49" fontId="0" fillId="0" borderId="0" xfId="0" applyNumberFormat="1"/>
    <xf numFmtId="44" fontId="4" fillId="0" borderId="1" xfId="0" applyNumberFormat="1" applyFont="1" applyBorder="1" applyAlignment="1">
      <alignment horizontal="right"/>
    </xf>
    <xf numFmtId="44" fontId="0" fillId="0" borderId="1" xfId="0" applyNumberFormat="1" applyBorder="1"/>
    <xf numFmtId="0" fontId="0" fillId="0" borderId="6" xfId="0" applyBorder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44" fontId="1" fillId="0" borderId="2" xfId="0" applyNumberFormat="1" applyFont="1" applyBorder="1"/>
    <xf numFmtId="164" fontId="1" fillId="0" borderId="2" xfId="0" applyNumberFormat="1" applyFont="1" applyBorder="1"/>
    <xf numFmtId="164" fontId="1" fillId="0" borderId="3" xfId="0" applyNumberFormat="1" applyFont="1" applyBorder="1"/>
    <xf numFmtId="0" fontId="1" fillId="0" borderId="1" xfId="0" applyFont="1" applyBorder="1" applyAlignment="1">
      <alignment horizontal="center"/>
    </xf>
    <xf numFmtId="17" fontId="0" fillId="0" borderId="1" xfId="0" applyNumberFormat="1" applyBorder="1"/>
    <xf numFmtId="14" fontId="1" fillId="0" borderId="4" xfId="0" applyNumberFormat="1" applyFont="1" applyBorder="1" applyAlignment="1">
      <alignment horizontal="center"/>
    </xf>
    <xf numFmtId="164" fontId="0" fillId="0" borderId="0" xfId="0" applyNumberFormat="1" applyAlignment="1"/>
    <xf numFmtId="44" fontId="0" fillId="0" borderId="0" xfId="0" applyNumberFormat="1" applyAlignment="1">
      <alignment horizontal="left" indent="4"/>
    </xf>
    <xf numFmtId="0" fontId="9" fillId="0" borderId="3" xfId="0" applyFont="1" applyBorder="1"/>
    <xf numFmtId="14" fontId="9" fillId="0" borderId="3" xfId="0" applyNumberFormat="1" applyFont="1" applyBorder="1"/>
    <xf numFmtId="0" fontId="9" fillId="0" borderId="0" xfId="0" applyFont="1"/>
    <xf numFmtId="14" fontId="9" fillId="0" borderId="0" xfId="0" applyNumberFormat="1" applyFont="1"/>
    <xf numFmtId="44" fontId="9" fillId="0" borderId="0" xfId="0" applyNumberFormat="1" applyFont="1"/>
    <xf numFmtId="4" fontId="9" fillId="0" borderId="0" xfId="0" applyNumberFormat="1" applyFont="1"/>
    <xf numFmtId="2" fontId="9" fillId="0" borderId="0" xfId="0" applyNumberFormat="1" applyFont="1"/>
    <xf numFmtId="39" fontId="9" fillId="0" borderId="0" xfId="0" applyNumberFormat="1" applyFont="1"/>
    <xf numFmtId="0" fontId="10" fillId="0" borderId="0" xfId="0" applyFont="1"/>
    <xf numFmtId="44" fontId="11" fillId="0" borderId="3" xfId="0" applyNumberFormat="1" applyFont="1" applyBorder="1"/>
    <xf numFmtId="44" fontId="11" fillId="0" borderId="7" xfId="0" applyNumberFormat="1" applyFont="1" applyBorder="1"/>
    <xf numFmtId="44" fontId="12" fillId="0" borderId="3" xfId="0" applyNumberFormat="1" applyFont="1" applyBorder="1"/>
    <xf numFmtId="8" fontId="9" fillId="0" borderId="0" xfId="0" applyNumberFormat="1" applyFont="1"/>
    <xf numFmtId="44" fontId="13" fillId="0" borderId="3" xfId="0" applyNumberFormat="1" applyFont="1" applyBorder="1"/>
    <xf numFmtId="44" fontId="10" fillId="0" borderId="0" xfId="0" applyNumberFormat="1" applyFont="1"/>
    <xf numFmtId="44" fontId="14" fillId="0" borderId="3" xfId="0" applyNumberFormat="1" applyFont="1" applyBorder="1"/>
    <xf numFmtId="44" fontId="9" fillId="0" borderId="3" xfId="0" applyNumberFormat="1" applyFont="1" applyBorder="1"/>
    <xf numFmtId="10" fontId="9" fillId="0" borderId="0" xfId="1" applyNumberFormat="1" applyFont="1" applyFill="1" applyBorder="1"/>
    <xf numFmtId="44" fontId="9" fillId="0" borderId="1" xfId="0" applyNumberFormat="1" applyFont="1" applyBorder="1"/>
    <xf numFmtId="0" fontId="0" fillId="0" borderId="1" xfId="0" applyBorder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L26"/>
  <sheetViews>
    <sheetView topLeftCell="A2" zoomScaleNormal="100" zoomScaleSheetLayoutView="134" workbookViewId="0">
      <selection activeCell="H19" sqref="H19:H26"/>
    </sheetView>
  </sheetViews>
  <sheetFormatPr baseColWidth="10" defaultColWidth="8.83203125" defaultRowHeight="15" x14ac:dyDescent="0.2"/>
  <cols>
    <col min="1" max="1" width="4.5" customWidth="1"/>
    <col min="8" max="8" width="14.5" style="5" bestFit="1" customWidth="1"/>
    <col min="9" max="9" width="14.6640625" style="5" customWidth="1"/>
    <col min="10" max="10" width="7.1640625" customWidth="1"/>
    <col min="11" max="11" width="14.5" style="5" bestFit="1" customWidth="1"/>
    <col min="12" max="12" width="14.6640625" customWidth="1"/>
  </cols>
  <sheetData>
    <row r="1" spans="2:12" s="2" customFormat="1" ht="19" x14ac:dyDescent="0.25">
      <c r="B1" s="2" t="s">
        <v>0</v>
      </c>
      <c r="H1" s="3"/>
      <c r="I1" s="3"/>
      <c r="K1" s="3"/>
    </row>
    <row r="2" spans="2:12" s="1" customFormat="1" ht="17" thickBot="1" x14ac:dyDescent="0.25">
      <c r="B2" s="1" t="s">
        <v>1</v>
      </c>
      <c r="H2" s="4"/>
      <c r="I2" s="4"/>
      <c r="K2" s="4"/>
    </row>
    <row r="3" spans="2:12" ht="16" thickBot="1" x14ac:dyDescent="0.25">
      <c r="H3" s="30">
        <v>46173</v>
      </c>
      <c r="K3" s="30">
        <v>45808</v>
      </c>
    </row>
    <row r="5" spans="2:12" x14ac:dyDescent="0.2">
      <c r="D5" s="6" t="s">
        <v>2</v>
      </c>
      <c r="I5" s="31"/>
    </row>
    <row r="7" spans="2:12" x14ac:dyDescent="0.2">
      <c r="C7" t="s">
        <v>3</v>
      </c>
      <c r="H7" s="5">
        <v>263999.59999999998</v>
      </c>
      <c r="K7" s="5">
        <v>148750.68</v>
      </c>
      <c r="L7" s="5"/>
    </row>
    <row r="8" spans="2:12" x14ac:dyDescent="0.2">
      <c r="C8" t="s">
        <v>49</v>
      </c>
      <c r="H8" s="5">
        <v>416865.84</v>
      </c>
      <c r="K8" s="5">
        <v>1590748.27</v>
      </c>
      <c r="L8" s="5"/>
    </row>
    <row r="9" spans="2:12" x14ac:dyDescent="0.2">
      <c r="C9" t="s">
        <v>4</v>
      </c>
      <c r="H9" s="5">
        <v>4882.13</v>
      </c>
      <c r="K9" s="5">
        <v>12671.86</v>
      </c>
      <c r="L9" s="5"/>
    </row>
    <row r="10" spans="2:12" x14ac:dyDescent="0.2">
      <c r="C10" t="s">
        <v>5</v>
      </c>
      <c r="H10" s="5">
        <v>16109113.720000001</v>
      </c>
      <c r="K10" s="5">
        <v>15432118.449999999</v>
      </c>
      <c r="L10" s="5"/>
    </row>
    <row r="11" spans="2:12" x14ac:dyDescent="0.2">
      <c r="C11" t="s">
        <v>6</v>
      </c>
      <c r="H11" s="5">
        <f>4260363.95-H12</f>
        <v>4223136.37</v>
      </c>
      <c r="K11" s="5">
        <v>4019611.02</v>
      </c>
      <c r="L11" s="5"/>
    </row>
    <row r="12" spans="2:12" ht="16" thickBot="1" x14ac:dyDescent="0.25">
      <c r="C12" t="s">
        <v>7</v>
      </c>
      <c r="H12" s="7">
        <v>37227.58</v>
      </c>
      <c r="K12" s="7">
        <v>179608.73</v>
      </c>
      <c r="L12" s="5"/>
    </row>
    <row r="13" spans="2:12" ht="16" thickBot="1" x14ac:dyDescent="0.25">
      <c r="H13" s="26">
        <f>SUM(H7:H12)</f>
        <v>21055225.239999998</v>
      </c>
      <c r="K13" s="26">
        <f>SUM(K7:K12)</f>
        <v>21383509.009999998</v>
      </c>
      <c r="L13" s="5"/>
    </row>
    <row r="14" spans="2:12" ht="16" thickTop="1" x14ac:dyDescent="0.2">
      <c r="L14" s="5"/>
    </row>
    <row r="15" spans="2:12" x14ac:dyDescent="0.2">
      <c r="L15" s="5"/>
    </row>
    <row r="16" spans="2:12" x14ac:dyDescent="0.2">
      <c r="D16" s="6" t="s">
        <v>8</v>
      </c>
      <c r="L16" s="5"/>
    </row>
    <row r="17" spans="3:12" x14ac:dyDescent="0.2">
      <c r="H17" s="11" t="s">
        <v>12</v>
      </c>
      <c r="K17" s="11" t="s">
        <v>12</v>
      </c>
      <c r="L17" s="5"/>
    </row>
    <row r="18" spans="3:12" x14ac:dyDescent="0.2">
      <c r="C18" s="6" t="s">
        <v>9</v>
      </c>
      <c r="I18" s="8" t="s">
        <v>10</v>
      </c>
      <c r="L18" s="8" t="s">
        <v>10</v>
      </c>
    </row>
    <row r="19" spans="3:12" x14ac:dyDescent="0.2">
      <c r="C19" t="s">
        <v>15</v>
      </c>
      <c r="H19" s="5">
        <v>14867602.119999999</v>
      </c>
      <c r="I19" s="9">
        <v>2136</v>
      </c>
      <c r="K19" s="5">
        <v>16611329.699999999</v>
      </c>
      <c r="L19" s="9">
        <v>2419</v>
      </c>
    </row>
    <row r="20" spans="3:12" ht="16" thickBot="1" x14ac:dyDescent="0.25">
      <c r="C20" t="s">
        <v>50</v>
      </c>
      <c r="H20" s="7">
        <v>10360467.15</v>
      </c>
      <c r="I20" s="10">
        <v>4048</v>
      </c>
      <c r="K20" s="7">
        <v>9989946.8399999999</v>
      </c>
      <c r="L20" s="10">
        <v>4011</v>
      </c>
    </row>
    <row r="21" spans="3:12" x14ac:dyDescent="0.2">
      <c r="D21" s="6" t="s">
        <v>11</v>
      </c>
      <c r="H21" s="5">
        <f>SUM(H19:H20)</f>
        <v>25228069.27</v>
      </c>
      <c r="I21" s="9">
        <f>SUM(I19:I20)</f>
        <v>6184</v>
      </c>
      <c r="K21" s="5">
        <f>SUM(K19:K20)</f>
        <v>26601276.539999999</v>
      </c>
      <c r="L21" s="9">
        <f>SUM(L19:L20)</f>
        <v>6430</v>
      </c>
    </row>
    <row r="22" spans="3:12" x14ac:dyDescent="0.2">
      <c r="L22" s="5"/>
    </row>
    <row r="23" spans="3:12" ht="16" thickBot="1" x14ac:dyDescent="0.25">
      <c r="C23" t="s">
        <v>13</v>
      </c>
      <c r="H23" s="27">
        <f>+H13-H21</f>
        <v>-4172844.0300000012</v>
      </c>
      <c r="K23" s="27">
        <f>+K13-K21</f>
        <v>-5217767.5300000012</v>
      </c>
      <c r="L23" s="5"/>
    </row>
    <row r="24" spans="3:12" ht="16" thickTop="1" x14ac:dyDescent="0.2">
      <c r="L24" s="5"/>
    </row>
    <row r="25" spans="3:12" x14ac:dyDescent="0.2">
      <c r="C25" t="s">
        <v>14</v>
      </c>
      <c r="L25" s="5"/>
    </row>
    <row r="26" spans="3:12" x14ac:dyDescent="0.2">
      <c r="C26" t="s">
        <v>46</v>
      </c>
      <c r="H26" s="12">
        <f>+H13/H21</f>
        <v>0.83459518898015139</v>
      </c>
      <c r="K26" s="12">
        <f>+K13/K21</f>
        <v>0.8038527390911443</v>
      </c>
      <c r="L26" s="5"/>
    </row>
  </sheetData>
  <pageMargins left="0.7" right="0.7" top="0.75" bottom="0.75" header="0.3" footer="0.3"/>
  <pageSetup scale="6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O46"/>
  <sheetViews>
    <sheetView showWhiteSpace="0" zoomScaleNormal="100" zoomScaleSheetLayoutView="100" workbookViewId="0">
      <selection activeCell="F16" sqref="F16"/>
    </sheetView>
  </sheetViews>
  <sheetFormatPr baseColWidth="10" defaultColWidth="5.33203125" defaultRowHeight="15" x14ac:dyDescent="0.2"/>
  <cols>
    <col min="1" max="1" width="0.83203125" customWidth="1"/>
    <col min="2" max="2" width="36.5" customWidth="1"/>
    <col min="3" max="3" width="3.1640625" customWidth="1"/>
    <col min="4" max="4" width="14" customWidth="1"/>
    <col min="5" max="5" width="3" customWidth="1"/>
    <col min="6" max="6" width="14.1640625" customWidth="1"/>
    <col min="7" max="7" width="4.5" customWidth="1"/>
    <col min="8" max="8" width="14" customWidth="1"/>
    <col min="9" max="9" width="3" style="14" customWidth="1"/>
    <col min="10" max="10" width="14.1640625" customWidth="1"/>
  </cols>
  <sheetData>
    <row r="1" spans="2:10" ht="20" thickBot="1" x14ac:dyDescent="0.3">
      <c r="D1" s="23" t="s">
        <v>51</v>
      </c>
      <c r="E1" s="28"/>
      <c r="F1" s="24">
        <v>2026</v>
      </c>
      <c r="H1" s="23" t="s">
        <v>51</v>
      </c>
      <c r="I1" s="20"/>
      <c r="J1" s="24">
        <v>2025</v>
      </c>
    </row>
    <row r="2" spans="2:10" x14ac:dyDescent="0.2">
      <c r="D2" s="18"/>
      <c r="E2" s="18"/>
      <c r="H2" s="18"/>
      <c r="I2" s="19"/>
    </row>
    <row r="3" spans="2:10" x14ac:dyDescent="0.2">
      <c r="D3" s="18"/>
      <c r="E3" s="18"/>
      <c r="F3" s="14" t="s">
        <v>48</v>
      </c>
      <c r="H3" s="18"/>
      <c r="I3" s="19"/>
      <c r="J3" s="14" t="s">
        <v>48</v>
      </c>
    </row>
    <row r="4" spans="2:10" ht="16" thickBot="1" x14ac:dyDescent="0.25">
      <c r="D4" s="29" t="s">
        <v>44</v>
      </c>
      <c r="E4" s="18"/>
      <c r="F4" s="21" t="s">
        <v>45</v>
      </c>
      <c r="H4" s="29" t="s">
        <v>44</v>
      </c>
      <c r="I4" s="19"/>
      <c r="J4" s="21" t="s">
        <v>45</v>
      </c>
    </row>
    <row r="5" spans="2:10" x14ac:dyDescent="0.2">
      <c r="F5" s="14"/>
      <c r="J5" s="14"/>
    </row>
    <row r="6" spans="2:10" x14ac:dyDescent="0.2">
      <c r="B6" s="13" t="s">
        <v>16</v>
      </c>
      <c r="F6" s="14"/>
      <c r="J6" s="14"/>
    </row>
    <row r="7" spans="2:10" ht="16" x14ac:dyDescent="0.2">
      <c r="B7" t="s">
        <v>17</v>
      </c>
      <c r="D7" s="14">
        <f>76405.41</f>
        <v>76405.41</v>
      </c>
      <c r="F7" s="37">
        <v>119737.21</v>
      </c>
      <c r="H7" s="14">
        <v>85026.99</v>
      </c>
      <c r="I7"/>
      <c r="J7" s="14">
        <v>134543.26999999999</v>
      </c>
    </row>
    <row r="8" spans="2:10" ht="16" x14ac:dyDescent="0.2">
      <c r="B8" t="s">
        <v>42</v>
      </c>
      <c r="D8" s="14">
        <v>-12275.61</v>
      </c>
      <c r="F8" s="37">
        <v>281420.71000000002</v>
      </c>
      <c r="H8" s="14">
        <v>-7018.07</v>
      </c>
      <c r="I8"/>
      <c r="J8" s="14">
        <f>+-7018.07</f>
        <v>-7018.07</v>
      </c>
    </row>
    <row r="9" spans="2:10" ht="16" x14ac:dyDescent="0.2">
      <c r="B9" t="s">
        <v>43</v>
      </c>
      <c r="D9" s="14">
        <f>54030.68+0.96</f>
        <v>54031.64</v>
      </c>
      <c r="F9" s="37">
        <v>41746.620000000003</v>
      </c>
      <c r="H9" s="14">
        <v>72537.33</v>
      </c>
      <c r="I9"/>
      <c r="J9" s="14">
        <f>+-6520.5</f>
        <v>-6520.5</v>
      </c>
    </row>
    <row r="10" spans="2:10" ht="16" x14ac:dyDescent="0.2">
      <c r="D10" s="14"/>
      <c r="F10" s="37"/>
      <c r="H10" s="14"/>
      <c r="I10"/>
      <c r="J10" s="14"/>
    </row>
    <row r="11" spans="2:10" ht="16" thickBot="1" x14ac:dyDescent="0.25">
      <c r="B11" t="s">
        <v>18</v>
      </c>
      <c r="D11" s="21">
        <v>-6778.91</v>
      </c>
      <c r="F11" s="21">
        <v>10192.93</v>
      </c>
      <c r="H11" s="21">
        <v>-16357.97</v>
      </c>
      <c r="I11"/>
      <c r="J11" s="21">
        <f>+-3430.96</f>
        <v>-3430.96</v>
      </c>
    </row>
    <row r="12" spans="2:10" x14ac:dyDescent="0.2">
      <c r="B12" s="6" t="s">
        <v>19</v>
      </c>
      <c r="D12" s="14">
        <f>SUM(D7:D11)</f>
        <v>111382.53</v>
      </c>
      <c r="F12" s="14">
        <f>SUM(F7:F11)</f>
        <v>453097.47000000003</v>
      </c>
      <c r="H12" s="14">
        <f>SUM(H7:H11)</f>
        <v>134188.28</v>
      </c>
      <c r="I12"/>
      <c r="J12" s="14">
        <f>SUM(J7:J11)</f>
        <v>117573.73999999998</v>
      </c>
    </row>
    <row r="13" spans="2:10" ht="16" x14ac:dyDescent="0.2">
      <c r="D13" s="14"/>
      <c r="F13" s="35"/>
      <c r="H13" s="14"/>
      <c r="I13"/>
    </row>
    <row r="14" spans="2:10" ht="16" x14ac:dyDescent="0.2">
      <c r="B14" s="6" t="s">
        <v>20</v>
      </c>
      <c r="D14" s="14"/>
      <c r="F14" s="35"/>
      <c r="H14" s="14"/>
      <c r="I14"/>
    </row>
    <row r="15" spans="2:10" ht="16" x14ac:dyDescent="0.2">
      <c r="B15" s="35" t="s">
        <v>69</v>
      </c>
      <c r="D15" s="14">
        <v>8819.24</v>
      </c>
      <c r="F15" s="37">
        <v>17558.82</v>
      </c>
      <c r="H15" s="14">
        <v>8887.16</v>
      </c>
      <c r="I15"/>
      <c r="J15" s="14">
        <v>18164.990000000002</v>
      </c>
    </row>
    <row r="16" spans="2:10" ht="16" x14ac:dyDescent="0.2">
      <c r="B16" s="35" t="s">
        <v>21</v>
      </c>
      <c r="D16" s="14"/>
      <c r="F16" s="37">
        <v>1250</v>
      </c>
      <c r="H16" s="14">
        <v>0</v>
      </c>
      <c r="I16"/>
      <c r="J16" s="14">
        <v>0</v>
      </c>
    </row>
    <row r="17" spans="2:10" ht="16" x14ac:dyDescent="0.2">
      <c r="B17" s="35" t="s">
        <v>22</v>
      </c>
      <c r="D17" s="14"/>
      <c r="E17" s="14"/>
      <c r="F17" s="37">
        <v>650</v>
      </c>
      <c r="H17" s="14">
        <v>0</v>
      </c>
      <c r="J17" s="14">
        <v>0</v>
      </c>
    </row>
    <row r="18" spans="2:10" ht="16" x14ac:dyDescent="0.2">
      <c r="B18" s="35" t="s">
        <v>23</v>
      </c>
      <c r="D18" s="14"/>
      <c r="F18" s="37">
        <v>914.21</v>
      </c>
      <c r="H18" s="14">
        <v>722</v>
      </c>
      <c r="I18"/>
      <c r="J18" s="14">
        <v>722</v>
      </c>
    </row>
    <row r="19" spans="2:10" ht="16" x14ac:dyDescent="0.2">
      <c r="B19" s="35" t="s">
        <v>24</v>
      </c>
      <c r="D19" s="14"/>
      <c r="F19" s="37">
        <v>0</v>
      </c>
      <c r="H19" s="14">
        <v>0</v>
      </c>
      <c r="I19"/>
      <c r="J19" s="14">
        <v>0</v>
      </c>
    </row>
    <row r="20" spans="2:10" ht="16" x14ac:dyDescent="0.2">
      <c r="B20" s="35" t="s">
        <v>25</v>
      </c>
      <c r="D20" s="14"/>
      <c r="E20" s="14"/>
      <c r="F20" s="37">
        <v>2515</v>
      </c>
      <c r="H20" s="14">
        <v>0</v>
      </c>
      <c r="J20" s="14">
        <v>2500</v>
      </c>
    </row>
    <row r="21" spans="2:10" ht="16" x14ac:dyDescent="0.2">
      <c r="B21" s="35" t="s">
        <v>26</v>
      </c>
      <c r="D21" s="14">
        <v>5400</v>
      </c>
      <c r="F21" s="37">
        <v>5400</v>
      </c>
      <c r="H21" s="14">
        <v>5400</v>
      </c>
      <c r="I21"/>
      <c r="J21" s="14">
        <v>10800</v>
      </c>
    </row>
    <row r="22" spans="2:10" ht="16" x14ac:dyDescent="0.2">
      <c r="B22" s="35" t="s">
        <v>27</v>
      </c>
      <c r="D22" s="14"/>
      <c r="F22" s="37">
        <v>0</v>
      </c>
      <c r="H22" s="14">
        <v>0</v>
      </c>
      <c r="I22"/>
      <c r="J22" s="14">
        <v>0</v>
      </c>
    </row>
    <row r="23" spans="2:10" ht="16" x14ac:dyDescent="0.2">
      <c r="B23" s="35" t="s">
        <v>28</v>
      </c>
      <c r="D23" s="14"/>
      <c r="F23" s="37">
        <v>0</v>
      </c>
      <c r="H23" s="14">
        <v>0</v>
      </c>
      <c r="I23"/>
      <c r="J23" s="14">
        <v>0</v>
      </c>
    </row>
    <row r="24" spans="2:10" ht="16" x14ac:dyDescent="0.2">
      <c r="B24" s="35" t="s">
        <v>29</v>
      </c>
      <c r="D24" s="14"/>
      <c r="F24" s="37">
        <v>0</v>
      </c>
      <c r="H24" s="14">
        <v>0</v>
      </c>
      <c r="I24"/>
      <c r="J24" s="14">
        <v>0</v>
      </c>
    </row>
    <row r="25" spans="2:10" ht="16" x14ac:dyDescent="0.2">
      <c r="B25" s="35" t="s">
        <v>30</v>
      </c>
      <c r="D25" s="14"/>
      <c r="F25" s="37">
        <v>0</v>
      </c>
      <c r="H25" s="14">
        <v>0</v>
      </c>
      <c r="I25"/>
      <c r="J25" s="14">
        <v>0</v>
      </c>
    </row>
    <row r="26" spans="2:10" ht="16" x14ac:dyDescent="0.2">
      <c r="B26" s="35" t="s">
        <v>72</v>
      </c>
      <c r="D26" s="14"/>
      <c r="F26" s="37">
        <v>0</v>
      </c>
      <c r="H26" s="14">
        <v>0</v>
      </c>
      <c r="I26"/>
      <c r="J26" s="14">
        <v>0</v>
      </c>
    </row>
    <row r="27" spans="2:10" ht="16" x14ac:dyDescent="0.2">
      <c r="B27" s="35" t="s">
        <v>31</v>
      </c>
      <c r="D27" s="14"/>
      <c r="F27" s="37">
        <v>0</v>
      </c>
      <c r="H27" s="14">
        <v>0</v>
      </c>
      <c r="I27"/>
      <c r="J27" s="14">
        <v>0</v>
      </c>
    </row>
    <row r="28" spans="2:10" ht="17" thickBot="1" x14ac:dyDescent="0.25">
      <c r="B28" s="35" t="s">
        <v>32</v>
      </c>
      <c r="D28" s="21"/>
      <c r="E28" s="52"/>
      <c r="F28" s="51">
        <v>0</v>
      </c>
      <c r="G28" s="52"/>
      <c r="H28" s="21">
        <v>0</v>
      </c>
      <c r="I28" s="52"/>
      <c r="J28" s="21">
        <v>0</v>
      </c>
    </row>
    <row r="29" spans="2:10" x14ac:dyDescent="0.2">
      <c r="B29" s="6" t="s">
        <v>34</v>
      </c>
      <c r="D29" s="14">
        <f>SUM(D15:D28)</f>
        <v>14219.24</v>
      </c>
      <c r="F29" s="14">
        <f>SUM(F15:F28)</f>
        <v>28288.03</v>
      </c>
      <c r="H29" s="14">
        <f>SUM(H15:H28)</f>
        <v>15009.16</v>
      </c>
      <c r="I29"/>
      <c r="J29" s="14">
        <f>SUM(J15:J28)</f>
        <v>32186.99</v>
      </c>
    </row>
    <row r="30" spans="2:10" x14ac:dyDescent="0.2">
      <c r="D30" s="22"/>
      <c r="F30" s="22"/>
      <c r="H30" s="22"/>
      <c r="I30"/>
      <c r="J30" s="22"/>
    </row>
    <row r="31" spans="2:10" ht="16" thickBot="1" x14ac:dyDescent="0.25">
      <c r="B31" t="s">
        <v>33</v>
      </c>
      <c r="D31" s="16">
        <f>+D12-D29</f>
        <v>97163.29</v>
      </c>
      <c r="F31" s="16">
        <f>+F12-F29</f>
        <v>424809.44000000006</v>
      </c>
      <c r="H31" s="16">
        <f>+H12-H29</f>
        <v>119179.12</v>
      </c>
      <c r="I31"/>
      <c r="J31" s="15">
        <f>+J12-J29</f>
        <v>85386.749999999971</v>
      </c>
    </row>
    <row r="32" spans="2:10" ht="16" thickTop="1" x14ac:dyDescent="0.2">
      <c r="I32"/>
    </row>
    <row r="33" spans="2:15" ht="16" thickBot="1" x14ac:dyDescent="0.25">
      <c r="B33" s="6" t="s">
        <v>41</v>
      </c>
      <c r="D33" s="15">
        <v>61509.68</v>
      </c>
      <c r="F33" s="15">
        <v>157762.74</v>
      </c>
      <c r="H33" s="15">
        <v>67825.36</v>
      </c>
      <c r="I33"/>
      <c r="J33" s="15">
        <v>131426.76999999999</v>
      </c>
    </row>
    <row r="34" spans="2:15" ht="17" thickTop="1" x14ac:dyDescent="0.2">
      <c r="B34" s="1"/>
      <c r="I34"/>
    </row>
    <row r="35" spans="2:15" x14ac:dyDescent="0.2">
      <c r="B35" s="13" t="s">
        <v>52</v>
      </c>
      <c r="F35" s="14"/>
      <c r="I35"/>
    </row>
    <row r="36" spans="2:15" ht="16" x14ac:dyDescent="0.2">
      <c r="B36" t="s">
        <v>35</v>
      </c>
      <c r="D36" s="14">
        <v>73678.509999999995</v>
      </c>
      <c r="F36" s="37">
        <v>190563.91999999998</v>
      </c>
      <c r="H36" s="14">
        <v>124599.79</v>
      </c>
      <c r="I36"/>
      <c r="J36" s="14">
        <v>225370.38</v>
      </c>
      <c r="O36" s="32" t="s">
        <v>53</v>
      </c>
    </row>
    <row r="37" spans="2:15" ht="16" x14ac:dyDescent="0.2">
      <c r="B37" t="s">
        <v>36</v>
      </c>
      <c r="D37" s="14"/>
      <c r="F37" s="37">
        <v>9152.65</v>
      </c>
      <c r="H37" s="14">
        <v>5087.87</v>
      </c>
      <c r="I37"/>
      <c r="J37" s="14">
        <v>5087.87</v>
      </c>
    </row>
    <row r="38" spans="2:15" ht="16" x14ac:dyDescent="0.2">
      <c r="B38" t="s">
        <v>37</v>
      </c>
      <c r="D38" s="14"/>
      <c r="F38" s="37">
        <v>89260.32</v>
      </c>
      <c r="H38" s="14">
        <v>0</v>
      </c>
      <c r="I38"/>
      <c r="J38" s="14">
        <v>95451.64</v>
      </c>
    </row>
    <row r="39" spans="2:15" ht="16" x14ac:dyDescent="0.2">
      <c r="B39" t="s">
        <v>38</v>
      </c>
      <c r="D39" s="14"/>
      <c r="F39" s="37">
        <v>0</v>
      </c>
      <c r="H39" s="14">
        <v>0</v>
      </c>
      <c r="I39"/>
      <c r="J39" s="14">
        <v>0</v>
      </c>
    </row>
    <row r="40" spans="2:15" ht="17" thickBot="1" x14ac:dyDescent="0.25">
      <c r="B40" t="s">
        <v>39</v>
      </c>
      <c r="D40" s="17">
        <v>0</v>
      </c>
      <c r="F40" s="37">
        <v>0</v>
      </c>
      <c r="H40" s="17">
        <v>0</v>
      </c>
      <c r="I40"/>
      <c r="J40" s="21">
        <v>1400</v>
      </c>
    </row>
    <row r="41" spans="2:15" ht="16" thickBot="1" x14ac:dyDescent="0.25">
      <c r="B41" s="6" t="s">
        <v>40</v>
      </c>
      <c r="D41" s="16">
        <f>SUM(D36:D40)</f>
        <v>73678.509999999995</v>
      </c>
      <c r="F41" s="16">
        <f>SUM(F36:F40)</f>
        <v>288976.89</v>
      </c>
      <c r="H41" s="16">
        <f>SUM(H36:H40)</f>
        <v>129687.65999999999</v>
      </c>
      <c r="I41"/>
      <c r="J41" s="25">
        <f>SUM(J36:J40)</f>
        <v>327309.89</v>
      </c>
    </row>
    <row r="42" spans="2:15" ht="16" thickTop="1" x14ac:dyDescent="0.2">
      <c r="I42"/>
    </row>
    <row r="46" spans="2:15" x14ac:dyDescent="0.2">
      <c r="D46" s="14"/>
      <c r="E46" s="14"/>
      <c r="H46" s="14"/>
    </row>
  </sheetData>
  <pageMargins left="0.7" right="0.7" top="0.75" bottom="0.75" header="0.3" footer="0.3"/>
  <pageSetup orientation="portrait" r:id="rId1"/>
  <headerFooter>
    <oddHeader xml:space="preserve">&amp;C&amp;"-,Bold"&amp;16Wisconsin Funeral Trust
Income,Disbursements and Contract Interest Accrual
</oddHead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F37146-47EF-174C-B1EA-264AA3DDC780}">
  <dimension ref="B1:R84"/>
  <sheetViews>
    <sheetView tabSelected="1" workbookViewId="0">
      <selection activeCell="F86" sqref="F86"/>
    </sheetView>
  </sheetViews>
  <sheetFormatPr baseColWidth="10" defaultRowHeight="16" x14ac:dyDescent="0.2"/>
  <cols>
    <col min="1" max="1" width="10.83203125" style="35"/>
    <col min="2" max="2" width="39.83203125" style="35" bestFit="1" customWidth="1"/>
    <col min="3" max="3" width="22.6640625" style="35" hidden="1" customWidth="1"/>
    <col min="4" max="4" width="16.83203125" style="35" bestFit="1" customWidth="1"/>
    <col min="5" max="6" width="15" style="35" bestFit="1" customWidth="1"/>
    <col min="7" max="7" width="16" style="35" bestFit="1" customWidth="1"/>
    <col min="8" max="11" width="15" style="35" bestFit="1" customWidth="1"/>
    <col min="12" max="12" width="15.1640625" style="35" bestFit="1" customWidth="1"/>
    <col min="13" max="15" width="15" style="35" bestFit="1" customWidth="1"/>
    <col min="16" max="16" width="10.83203125" style="35"/>
    <col min="17" max="18" width="15" style="35" bestFit="1" customWidth="1"/>
    <col min="19" max="16384" width="10.83203125" style="35"/>
  </cols>
  <sheetData>
    <row r="1" spans="2:18" ht="17" thickBot="1" x14ac:dyDescent="0.25">
      <c r="B1" s="33" t="s">
        <v>54</v>
      </c>
      <c r="C1" s="33" t="s">
        <v>55</v>
      </c>
      <c r="D1" s="34">
        <v>46142</v>
      </c>
      <c r="E1" s="34">
        <v>46173</v>
      </c>
      <c r="F1" s="34">
        <v>46203</v>
      </c>
      <c r="G1" s="34">
        <v>46234</v>
      </c>
      <c r="H1" s="34">
        <v>46265</v>
      </c>
      <c r="I1" s="34">
        <v>46295</v>
      </c>
      <c r="J1" s="34">
        <v>46326</v>
      </c>
      <c r="K1" s="34">
        <v>46356</v>
      </c>
      <c r="L1" s="34">
        <v>46387</v>
      </c>
      <c r="M1" s="34">
        <v>46418</v>
      </c>
      <c r="N1" s="34">
        <v>46446</v>
      </c>
      <c r="O1" s="34">
        <v>46477</v>
      </c>
      <c r="P1" s="33"/>
      <c r="Q1" s="33" t="s">
        <v>47</v>
      </c>
    </row>
    <row r="2" spans="2:18" ht="17" thickTop="1" x14ac:dyDescent="0.2"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</row>
    <row r="3" spans="2:18" x14ac:dyDescent="0.2">
      <c r="D3" s="37"/>
      <c r="E3" s="37"/>
      <c r="L3" s="38"/>
    </row>
    <row r="4" spans="2:18" x14ac:dyDescent="0.2">
      <c r="D4" s="37"/>
      <c r="E4" s="37"/>
      <c r="L4" s="38"/>
    </row>
    <row r="5" spans="2:18" x14ac:dyDescent="0.2">
      <c r="D5" s="37"/>
      <c r="E5" s="37"/>
      <c r="L5" s="38"/>
      <c r="Q5" s="37"/>
    </row>
    <row r="6" spans="2:18" x14ac:dyDescent="0.2">
      <c r="B6" s="35" t="s">
        <v>16</v>
      </c>
      <c r="C6" s="35" t="s">
        <v>56</v>
      </c>
      <c r="D6" s="37"/>
      <c r="E6" s="37"/>
      <c r="L6" s="38"/>
      <c r="Q6" s="37"/>
    </row>
    <row r="7" spans="2:18" x14ac:dyDescent="0.2">
      <c r="B7" s="35" t="s">
        <v>57</v>
      </c>
      <c r="C7" s="35" t="s">
        <v>58</v>
      </c>
      <c r="D7" s="37">
        <v>882.65</v>
      </c>
      <c r="E7" s="37">
        <v>749.28</v>
      </c>
      <c r="F7" s="37"/>
      <c r="G7" s="37"/>
      <c r="K7" s="37"/>
      <c r="L7" s="38"/>
      <c r="M7" s="38"/>
      <c r="N7" s="39"/>
      <c r="Q7" s="37">
        <v>1631.9299999999998</v>
      </c>
      <c r="R7" s="37">
        <v>1631.9299999999998</v>
      </c>
    </row>
    <row r="8" spans="2:18" x14ac:dyDescent="0.2">
      <c r="B8" s="35" t="s">
        <v>59</v>
      </c>
      <c r="C8" s="35" t="s">
        <v>60</v>
      </c>
      <c r="D8" s="37">
        <v>35017.94</v>
      </c>
      <c r="E8" s="37">
        <v>68186.22</v>
      </c>
      <c r="F8" s="37"/>
      <c r="G8" s="37"/>
      <c r="I8" s="37"/>
      <c r="L8" s="38"/>
      <c r="M8" s="38"/>
      <c r="Q8" s="37">
        <v>103204.16</v>
      </c>
      <c r="R8" s="37">
        <v>103204.16</v>
      </c>
    </row>
    <row r="9" spans="2:18" x14ac:dyDescent="0.2">
      <c r="B9" s="35" t="s">
        <v>61</v>
      </c>
      <c r="C9" s="35" t="s">
        <v>62</v>
      </c>
      <c r="D9" s="37">
        <v>7431.21</v>
      </c>
      <c r="E9" s="37">
        <v>7469.91</v>
      </c>
      <c r="F9" s="37"/>
      <c r="G9" s="37"/>
      <c r="L9" s="38"/>
      <c r="M9" s="38"/>
      <c r="Q9" s="37">
        <v>14901.119999999999</v>
      </c>
      <c r="R9" s="37">
        <v>14901.119999999999</v>
      </c>
    </row>
    <row r="10" spans="2:18" x14ac:dyDescent="0.2">
      <c r="B10" s="35" t="s">
        <v>63</v>
      </c>
      <c r="C10" s="35" t="s">
        <v>64</v>
      </c>
      <c r="D10" s="37">
        <f>SUM(D7:D9)</f>
        <v>43331.8</v>
      </c>
      <c r="E10" s="37">
        <f>SUM(E7:E9)</f>
        <v>76405.41</v>
      </c>
      <c r="F10" s="14"/>
      <c r="G10" s="37"/>
      <c r="H10" s="37"/>
      <c r="I10" s="37"/>
      <c r="J10" s="37"/>
      <c r="K10" s="37"/>
      <c r="L10" s="37"/>
      <c r="M10" s="37"/>
      <c r="N10" s="37"/>
      <c r="O10" s="37"/>
      <c r="Q10" s="37">
        <v>119737.21</v>
      </c>
      <c r="R10" s="37">
        <v>119737.21</v>
      </c>
    </row>
    <row r="11" spans="2:18" x14ac:dyDescent="0.2">
      <c r="B11" s="35" t="s">
        <v>42</v>
      </c>
      <c r="C11" s="35" t="s">
        <v>65</v>
      </c>
      <c r="D11" s="37">
        <v>293696.32</v>
      </c>
      <c r="E11" s="37">
        <v>-12275.61</v>
      </c>
      <c r="F11" s="14"/>
      <c r="G11" s="37"/>
      <c r="H11" s="37"/>
      <c r="I11" s="37"/>
      <c r="J11" s="37"/>
      <c r="L11" s="40"/>
      <c r="M11" s="40"/>
      <c r="Q11" s="37">
        <v>281420.71000000002</v>
      </c>
      <c r="R11" s="37">
        <v>281420.71000000002</v>
      </c>
    </row>
    <row r="12" spans="2:18" x14ac:dyDescent="0.2">
      <c r="B12" s="35" t="s">
        <v>43</v>
      </c>
      <c r="C12" s="35" t="s">
        <v>66</v>
      </c>
      <c r="D12" s="37">
        <v>-12284.06</v>
      </c>
      <c r="E12" s="37">
        <f>54030.68+0.95</f>
        <v>54031.63</v>
      </c>
      <c r="F12" s="14"/>
      <c r="G12" s="37"/>
      <c r="H12" s="37"/>
      <c r="I12" s="37"/>
      <c r="J12" s="37"/>
      <c r="K12" s="37"/>
      <c r="L12" s="37"/>
      <c r="M12" s="37"/>
      <c r="N12" s="37"/>
      <c r="Q12" s="37">
        <v>41746.620000000003</v>
      </c>
      <c r="R12" s="37">
        <v>41746.620000000003</v>
      </c>
    </row>
    <row r="13" spans="2:18" x14ac:dyDescent="0.2">
      <c r="D13" s="37"/>
      <c r="E13" s="37"/>
      <c r="F13" s="14"/>
      <c r="G13" s="37"/>
      <c r="H13" s="37"/>
      <c r="I13" s="37"/>
      <c r="J13" s="37"/>
      <c r="K13" s="37"/>
      <c r="L13" s="37"/>
      <c r="M13" s="37"/>
      <c r="N13" s="37"/>
      <c r="Q13" s="37"/>
      <c r="R13" s="37"/>
    </row>
    <row r="14" spans="2:18" ht="17" thickBot="1" x14ac:dyDescent="0.25">
      <c r="B14" s="35" t="s">
        <v>67</v>
      </c>
      <c r="C14" s="35" t="s">
        <v>68</v>
      </c>
      <c r="D14" s="51">
        <v>16971.84</v>
      </c>
      <c r="E14" s="51">
        <v>6778.53</v>
      </c>
      <c r="F14" s="21"/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37">
        <v>10192.93</v>
      </c>
      <c r="R14" s="37">
        <v>10192.93</v>
      </c>
    </row>
    <row r="15" spans="2:18" x14ac:dyDescent="0.2">
      <c r="B15" s="41" t="s">
        <v>19</v>
      </c>
      <c r="D15" s="37">
        <f>SUM(D10:D14)</f>
        <v>341715.9</v>
      </c>
      <c r="E15" s="37">
        <f>SUM(E10:E14)</f>
        <v>124939.95999999999</v>
      </c>
      <c r="F15" s="14"/>
      <c r="G15" s="37"/>
      <c r="H15" s="37"/>
      <c r="I15" s="37"/>
      <c r="J15" s="37"/>
      <c r="K15" s="37"/>
      <c r="L15" s="37"/>
      <c r="M15" s="37"/>
      <c r="N15" s="37"/>
      <c r="O15" s="37"/>
      <c r="Q15" s="37">
        <v>453097.47000000003</v>
      </c>
      <c r="R15" s="37">
        <v>453097.47000000003</v>
      </c>
    </row>
    <row r="16" spans="2:18" x14ac:dyDescent="0.2">
      <c r="D16" s="37"/>
      <c r="E16" s="37"/>
      <c r="J16" s="37"/>
      <c r="L16" s="38"/>
    </row>
    <row r="17" spans="2:18" x14ac:dyDescent="0.2">
      <c r="B17" s="35" t="s">
        <v>20</v>
      </c>
      <c r="D17" s="37"/>
      <c r="E17" s="37"/>
      <c r="J17" s="37"/>
      <c r="L17" s="38"/>
    </row>
    <row r="18" spans="2:18" x14ac:dyDescent="0.2">
      <c r="B18" s="35" t="s">
        <v>69</v>
      </c>
      <c r="C18" s="35" t="s">
        <v>70</v>
      </c>
      <c r="D18" s="37">
        <v>8739.58</v>
      </c>
      <c r="E18" s="37">
        <v>8819.24</v>
      </c>
      <c r="F18" s="37"/>
      <c r="G18" s="37"/>
      <c r="H18" s="37"/>
      <c r="I18" s="37"/>
      <c r="J18" s="37"/>
      <c r="K18" s="37"/>
      <c r="L18" s="38"/>
      <c r="M18" s="37"/>
      <c r="N18" s="37"/>
      <c r="O18" s="37"/>
      <c r="Q18" s="37">
        <v>17558.82</v>
      </c>
      <c r="R18" s="37">
        <v>17558.82</v>
      </c>
    </row>
    <row r="19" spans="2:18" x14ac:dyDescent="0.2">
      <c r="B19" s="35" t="s">
        <v>21</v>
      </c>
      <c r="D19" s="37">
        <v>1250</v>
      </c>
      <c r="E19" s="37"/>
      <c r="F19" s="37"/>
      <c r="H19" s="37"/>
      <c r="I19" s="37"/>
      <c r="J19" s="37"/>
      <c r="L19" s="38"/>
      <c r="O19" s="37"/>
      <c r="Q19" s="37">
        <v>1250</v>
      </c>
      <c r="R19" s="37">
        <v>1250</v>
      </c>
    </row>
    <row r="20" spans="2:18" x14ac:dyDescent="0.2">
      <c r="B20" s="35" t="s">
        <v>22</v>
      </c>
      <c r="D20" s="37">
        <v>650</v>
      </c>
      <c r="E20" s="37"/>
      <c r="F20" s="37"/>
      <c r="H20" s="37"/>
      <c r="I20" s="37"/>
      <c r="J20" s="37"/>
      <c r="L20" s="38"/>
      <c r="O20" s="37"/>
      <c r="Q20" s="37">
        <v>650</v>
      </c>
      <c r="R20" s="37">
        <v>650</v>
      </c>
    </row>
    <row r="21" spans="2:18" x14ac:dyDescent="0.2">
      <c r="B21" s="35" t="s">
        <v>23</v>
      </c>
      <c r="D21" s="37">
        <v>914.21</v>
      </c>
      <c r="E21" s="37"/>
      <c r="F21" s="37"/>
      <c r="G21" s="37"/>
      <c r="H21" s="37"/>
      <c r="I21" s="37"/>
      <c r="J21" s="37"/>
      <c r="L21" s="38"/>
      <c r="O21" s="37"/>
      <c r="Q21" s="37">
        <v>914.21</v>
      </c>
      <c r="R21" s="37">
        <v>914.21</v>
      </c>
    </row>
    <row r="22" spans="2:18" x14ac:dyDescent="0.2">
      <c r="B22" s="35" t="s">
        <v>24</v>
      </c>
      <c r="C22" s="35" t="s">
        <v>71</v>
      </c>
      <c r="D22" s="37">
        <v>0</v>
      </c>
      <c r="E22" s="37"/>
      <c r="F22" s="37"/>
      <c r="G22" s="38"/>
      <c r="H22" s="37"/>
      <c r="I22" s="37"/>
      <c r="J22" s="37"/>
      <c r="O22" s="37"/>
      <c r="Q22" s="37">
        <v>0</v>
      </c>
      <c r="R22" s="37">
        <v>0</v>
      </c>
    </row>
    <row r="23" spans="2:18" x14ac:dyDescent="0.2">
      <c r="B23" s="35" t="s">
        <v>25</v>
      </c>
      <c r="C23" s="35" t="s">
        <v>71</v>
      </c>
      <c r="D23" s="37">
        <v>2515</v>
      </c>
      <c r="E23" s="37"/>
      <c r="F23" s="37"/>
      <c r="G23" s="37"/>
      <c r="H23" s="37"/>
      <c r="I23" s="37"/>
      <c r="J23" s="37"/>
      <c r="L23" s="38"/>
      <c r="M23" s="37"/>
      <c r="O23" s="37"/>
      <c r="Q23" s="37">
        <v>2515</v>
      </c>
      <c r="R23" s="37">
        <v>2515</v>
      </c>
    </row>
    <row r="24" spans="2:18" x14ac:dyDescent="0.2">
      <c r="B24" s="35" t="s">
        <v>26</v>
      </c>
      <c r="C24" s="35" t="s">
        <v>70</v>
      </c>
      <c r="D24" s="37">
        <v>5400</v>
      </c>
      <c r="E24" s="37">
        <v>5400</v>
      </c>
      <c r="F24" s="37"/>
      <c r="G24" s="37"/>
      <c r="H24" s="37"/>
      <c r="I24" s="37"/>
      <c r="J24" s="37"/>
      <c r="K24" s="37"/>
      <c r="L24" s="38"/>
      <c r="M24" s="37"/>
      <c r="N24" s="37"/>
      <c r="O24" s="37"/>
      <c r="Q24" s="37">
        <v>5400</v>
      </c>
      <c r="R24" s="37">
        <v>5400</v>
      </c>
    </row>
    <row r="25" spans="2:18" x14ac:dyDescent="0.2">
      <c r="B25" s="35" t="s">
        <v>27</v>
      </c>
      <c r="D25" s="37"/>
      <c r="E25" s="37"/>
      <c r="J25" s="37"/>
      <c r="L25" s="38"/>
      <c r="O25" s="37"/>
      <c r="Q25" s="37">
        <v>0</v>
      </c>
      <c r="R25" s="37">
        <v>0</v>
      </c>
    </row>
    <row r="26" spans="2:18" x14ac:dyDescent="0.2">
      <c r="B26" s="35" t="s">
        <v>28</v>
      </c>
      <c r="D26" s="37"/>
      <c r="E26" s="37"/>
      <c r="J26" s="37"/>
      <c r="L26" s="38"/>
      <c r="O26" s="37"/>
      <c r="Q26" s="37">
        <v>0</v>
      </c>
      <c r="R26" s="37">
        <v>0</v>
      </c>
    </row>
    <row r="27" spans="2:18" x14ac:dyDescent="0.2">
      <c r="B27" s="35" t="s">
        <v>29</v>
      </c>
      <c r="D27" s="37"/>
      <c r="E27" s="37"/>
      <c r="J27" s="37"/>
      <c r="L27" s="38"/>
      <c r="M27" s="37"/>
      <c r="O27" s="37"/>
      <c r="Q27" s="37">
        <v>0</v>
      </c>
      <c r="R27" s="37">
        <v>0</v>
      </c>
    </row>
    <row r="28" spans="2:18" x14ac:dyDescent="0.2">
      <c r="B28" s="35" t="s">
        <v>30</v>
      </c>
      <c r="C28" s="35" t="s">
        <v>70</v>
      </c>
      <c r="D28" s="37"/>
      <c r="E28" s="37"/>
      <c r="G28" s="37"/>
      <c r="J28" s="37"/>
      <c r="L28" s="38"/>
      <c r="O28" s="37"/>
      <c r="Q28" s="37">
        <v>0</v>
      </c>
      <c r="R28" s="37">
        <v>0</v>
      </c>
    </row>
    <row r="29" spans="2:18" x14ac:dyDescent="0.2">
      <c r="B29" s="35" t="s">
        <v>72</v>
      </c>
      <c r="D29" s="37"/>
      <c r="E29" s="37"/>
      <c r="J29" s="37"/>
      <c r="L29" s="38"/>
      <c r="O29" s="37"/>
      <c r="Q29" s="37">
        <v>0</v>
      </c>
      <c r="R29" s="37">
        <v>0</v>
      </c>
    </row>
    <row r="30" spans="2:18" x14ac:dyDescent="0.2">
      <c r="B30" s="35" t="s">
        <v>31</v>
      </c>
      <c r="D30" s="37"/>
      <c r="E30" s="37"/>
      <c r="J30" s="37"/>
      <c r="K30" s="37"/>
      <c r="L30" s="38"/>
      <c r="O30" s="37"/>
      <c r="Q30" s="37">
        <v>0</v>
      </c>
      <c r="R30" s="37">
        <v>0</v>
      </c>
    </row>
    <row r="31" spans="2:18" ht="17" thickBot="1" x14ac:dyDescent="0.25">
      <c r="B31" s="35" t="s">
        <v>32</v>
      </c>
      <c r="D31" s="42"/>
      <c r="E31" s="42"/>
      <c r="F31" s="37"/>
      <c r="G31" s="37"/>
      <c r="H31" s="37"/>
      <c r="I31" s="37"/>
      <c r="J31" s="37"/>
      <c r="K31" s="37"/>
      <c r="L31" s="37"/>
      <c r="M31" s="37"/>
      <c r="N31" s="37"/>
      <c r="O31" s="37"/>
      <c r="Q31" s="37">
        <v>0</v>
      </c>
      <c r="R31" s="37">
        <v>0</v>
      </c>
    </row>
    <row r="32" spans="2:18" ht="17" thickTop="1" x14ac:dyDescent="0.2">
      <c r="B32" s="35" t="s">
        <v>34</v>
      </c>
      <c r="D32" s="37">
        <f>SUM(D18:D31)</f>
        <v>19468.79</v>
      </c>
      <c r="E32" s="37">
        <f>SUM(E18:E31)</f>
        <v>14219.24</v>
      </c>
      <c r="F32" s="37"/>
      <c r="G32" s="37"/>
      <c r="H32" s="37"/>
      <c r="I32" s="37"/>
      <c r="J32" s="37"/>
      <c r="K32" s="37"/>
      <c r="L32" s="37"/>
      <c r="M32" s="37"/>
      <c r="N32" s="37"/>
      <c r="O32" s="37"/>
      <c r="Q32" s="37">
        <v>28288.03</v>
      </c>
      <c r="R32" s="37">
        <v>28288.03</v>
      </c>
    </row>
    <row r="33" spans="2:18" ht="17" thickBot="1" x14ac:dyDescent="0.25"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Q33" s="37"/>
      <c r="R33" s="37"/>
    </row>
    <row r="34" spans="2:18" ht="17" thickTop="1" x14ac:dyDescent="0.2">
      <c r="B34" s="35" t="s">
        <v>33</v>
      </c>
      <c r="D34" s="43">
        <f>D15-D32</f>
        <v>322247.11000000004</v>
      </c>
      <c r="E34" s="43">
        <f>E15-E32</f>
        <v>110720.71999999999</v>
      </c>
      <c r="F34" s="37"/>
      <c r="G34" s="37"/>
      <c r="H34" s="37"/>
      <c r="I34" s="37"/>
      <c r="J34" s="37"/>
      <c r="K34" s="37"/>
      <c r="L34" s="37"/>
      <c r="M34" s="37"/>
      <c r="N34" s="37"/>
      <c r="O34" s="37"/>
      <c r="Q34" s="37">
        <v>424809.44000000006</v>
      </c>
      <c r="R34" s="37">
        <v>424809.44000000006</v>
      </c>
    </row>
    <row r="35" spans="2:18" x14ac:dyDescent="0.2">
      <c r="D35" s="37"/>
      <c r="E35" s="37"/>
      <c r="H35" s="37"/>
      <c r="I35" s="37"/>
      <c r="J35" s="37"/>
      <c r="K35" s="37"/>
      <c r="L35" s="38"/>
    </row>
    <row r="36" spans="2:18" ht="17" thickBot="1" x14ac:dyDescent="0.25">
      <c r="B36" s="35" t="s">
        <v>41</v>
      </c>
      <c r="C36" s="35" t="s">
        <v>73</v>
      </c>
      <c r="D36" s="44">
        <v>96253.06</v>
      </c>
      <c r="E36" s="44">
        <v>61509.68</v>
      </c>
      <c r="F36" s="37"/>
      <c r="G36" s="37"/>
      <c r="H36" s="45"/>
      <c r="I36" s="37"/>
      <c r="J36" s="37"/>
      <c r="K36" s="37"/>
      <c r="L36" s="37"/>
      <c r="M36" s="37"/>
      <c r="N36" s="37"/>
      <c r="O36" s="37"/>
      <c r="Q36" s="37">
        <v>157762.74</v>
      </c>
      <c r="R36" s="37">
        <v>763651.3899999999</v>
      </c>
    </row>
    <row r="37" spans="2:18" ht="17" thickTop="1" x14ac:dyDescent="0.2">
      <c r="D37" s="37"/>
      <c r="E37" s="37"/>
      <c r="J37" s="37"/>
      <c r="K37" s="37"/>
      <c r="L37" s="38"/>
      <c r="Q37" s="37"/>
    </row>
    <row r="38" spans="2:18" x14ac:dyDescent="0.2">
      <c r="B38" s="35" t="s">
        <v>52</v>
      </c>
      <c r="D38" s="37"/>
      <c r="E38" s="37"/>
      <c r="J38" s="37"/>
      <c r="L38" s="38"/>
      <c r="Q38" s="37"/>
    </row>
    <row r="39" spans="2:18" x14ac:dyDescent="0.2">
      <c r="B39" s="35" t="s">
        <v>35</v>
      </c>
      <c r="C39" s="35" t="s">
        <v>74</v>
      </c>
      <c r="D39" s="37">
        <v>116885.41</v>
      </c>
      <c r="E39" s="37">
        <v>73678.509999999995</v>
      </c>
      <c r="F39" s="37"/>
      <c r="G39" s="45"/>
      <c r="H39" s="37"/>
      <c r="I39" s="37"/>
      <c r="J39" s="37"/>
      <c r="K39" s="37"/>
      <c r="L39" s="37"/>
      <c r="M39" s="37"/>
      <c r="N39" s="37"/>
      <c r="O39" s="37"/>
      <c r="Q39" s="37">
        <v>190563.91999999998</v>
      </c>
      <c r="R39" s="37">
        <v>190563.91999999998</v>
      </c>
    </row>
    <row r="40" spans="2:18" x14ac:dyDescent="0.2">
      <c r="B40" s="35" t="s">
        <v>36</v>
      </c>
      <c r="C40" s="35" t="s">
        <v>74</v>
      </c>
      <c r="D40" s="37">
        <v>9152.65</v>
      </c>
      <c r="E40" s="37"/>
      <c r="F40" s="37"/>
      <c r="G40" s="37"/>
      <c r="H40" s="37"/>
      <c r="I40" s="37"/>
      <c r="J40" s="37"/>
      <c r="L40" s="38"/>
      <c r="Q40" s="37">
        <v>9152.65</v>
      </c>
      <c r="R40" s="37">
        <v>9152.65</v>
      </c>
    </row>
    <row r="41" spans="2:18" x14ac:dyDescent="0.2">
      <c r="B41" s="35" t="s">
        <v>37</v>
      </c>
      <c r="C41" s="35" t="s">
        <v>74</v>
      </c>
      <c r="D41" s="37">
        <v>89260.32</v>
      </c>
      <c r="E41" s="37"/>
      <c r="G41" s="37"/>
      <c r="J41" s="37"/>
      <c r="L41" s="38"/>
      <c r="M41" s="37"/>
      <c r="Q41" s="37">
        <v>89260.32</v>
      </c>
      <c r="R41" s="37">
        <v>89260.32</v>
      </c>
    </row>
    <row r="42" spans="2:18" x14ac:dyDescent="0.2">
      <c r="B42" s="35" t="s">
        <v>75</v>
      </c>
      <c r="C42" s="35" t="s">
        <v>74</v>
      </c>
      <c r="D42" s="37"/>
      <c r="E42" s="37"/>
      <c r="J42" s="37"/>
      <c r="L42" s="38"/>
      <c r="Q42" s="37">
        <v>0</v>
      </c>
    </row>
    <row r="43" spans="2:18" x14ac:dyDescent="0.2">
      <c r="B43" s="35" t="s">
        <v>39</v>
      </c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Q43" s="37">
        <v>0</v>
      </c>
      <c r="R43" s="37">
        <v>0</v>
      </c>
    </row>
    <row r="44" spans="2:18" ht="17" thickBot="1" x14ac:dyDescent="0.25">
      <c r="B44" s="35" t="s">
        <v>76</v>
      </c>
      <c r="D44" s="46">
        <v>-81465.509999999995</v>
      </c>
      <c r="E44" s="46"/>
      <c r="F44" s="37"/>
      <c r="G44" s="37"/>
      <c r="H44" s="37"/>
      <c r="I44" s="37"/>
      <c r="J44" s="37"/>
      <c r="K44" s="37"/>
      <c r="L44" s="37"/>
      <c r="M44" s="37"/>
      <c r="N44" s="37"/>
      <c r="O44" s="37"/>
      <c r="Q44" s="37"/>
      <c r="R44" s="37"/>
    </row>
    <row r="45" spans="2:18" ht="17" thickTop="1" x14ac:dyDescent="0.2">
      <c r="B45" s="35" t="s">
        <v>40</v>
      </c>
      <c r="D45" s="47">
        <f>SUM(D39:D44)</f>
        <v>133832.87</v>
      </c>
      <c r="E45" s="47">
        <f>SUM(E39:E44)</f>
        <v>73678.509999999995</v>
      </c>
      <c r="F45" s="37"/>
      <c r="G45" s="45"/>
      <c r="H45" s="37"/>
      <c r="I45" s="37"/>
      <c r="J45" s="37"/>
      <c r="K45" s="37"/>
      <c r="L45" s="37"/>
      <c r="M45" s="37"/>
      <c r="N45" s="37"/>
      <c r="O45" s="37"/>
      <c r="Q45" s="37">
        <v>288976.89</v>
      </c>
      <c r="R45" s="37">
        <v>288976.89</v>
      </c>
    </row>
    <row r="46" spans="2:18" x14ac:dyDescent="0.2">
      <c r="B46" s="35" t="s">
        <v>77</v>
      </c>
      <c r="D46" s="37">
        <v>20843325.940000001</v>
      </c>
      <c r="E46" s="37">
        <v>21031740.170000002</v>
      </c>
      <c r="F46" s="37"/>
      <c r="G46" s="37"/>
      <c r="H46" s="37"/>
      <c r="I46" s="37"/>
      <c r="J46" s="37"/>
      <c r="K46" s="37"/>
      <c r="L46" s="37"/>
      <c r="M46" s="37"/>
      <c r="N46" s="37"/>
      <c r="O46" s="37"/>
      <c r="Q46" s="37">
        <v>20843325.940000001</v>
      </c>
      <c r="R46" s="37">
        <v>20843325.940000001</v>
      </c>
    </row>
    <row r="47" spans="2:18" ht="17" thickBot="1" x14ac:dyDescent="0.25">
      <c r="B47" s="35" t="s">
        <v>78</v>
      </c>
      <c r="D47" s="48">
        <f>D34-D45</f>
        <v>188414.24000000005</v>
      </c>
      <c r="E47" s="48">
        <f>E34-E45</f>
        <v>37042.209999999992</v>
      </c>
      <c r="F47" s="37"/>
      <c r="G47" s="37"/>
      <c r="H47" s="37"/>
      <c r="I47" s="37"/>
      <c r="J47" s="37"/>
      <c r="K47" s="37"/>
      <c r="L47" s="37"/>
      <c r="M47" s="37"/>
      <c r="N47" s="37"/>
      <c r="O47" s="37"/>
      <c r="Q47" s="37">
        <v>135832.55000000005</v>
      </c>
      <c r="R47" s="37">
        <v>217298.06000000006</v>
      </c>
    </row>
    <row r="48" spans="2:18" ht="17" thickTop="1" x14ac:dyDescent="0.2">
      <c r="B48" s="35" t="s">
        <v>79</v>
      </c>
      <c r="D48" s="47">
        <f>D46+D47</f>
        <v>21031740.18</v>
      </c>
      <c r="E48" s="47">
        <f>E46+E47</f>
        <v>21068782.380000003</v>
      </c>
      <c r="F48" s="37"/>
      <c r="G48" s="37"/>
      <c r="H48" s="37"/>
      <c r="I48" s="37"/>
      <c r="J48" s="37"/>
      <c r="K48" s="37"/>
      <c r="L48" s="37"/>
      <c r="M48" s="37"/>
      <c r="N48" s="37"/>
      <c r="O48" s="37"/>
      <c r="Q48" s="37">
        <v>20979158.490000002</v>
      </c>
      <c r="R48" s="37">
        <v>21060624</v>
      </c>
    </row>
    <row r="49" spans="2:17" x14ac:dyDescent="0.2">
      <c r="D49" s="37"/>
      <c r="E49" s="37"/>
      <c r="F49" s="37"/>
      <c r="G49" s="37"/>
      <c r="H49" s="37"/>
      <c r="I49" s="37"/>
      <c r="J49" s="37"/>
      <c r="K49" s="37"/>
      <c r="L49" s="38"/>
      <c r="M49" s="37"/>
      <c r="N49" s="37"/>
      <c r="Q49" s="37"/>
    </row>
    <row r="50" spans="2:17" x14ac:dyDescent="0.2">
      <c r="B50" s="35" t="s">
        <v>80</v>
      </c>
      <c r="D50" s="47">
        <v>21031740.170000002</v>
      </c>
      <c r="E50" s="37">
        <v>21055225.239999998</v>
      </c>
      <c r="F50" s="37"/>
      <c r="G50" s="37"/>
      <c r="H50" s="37"/>
      <c r="I50" s="37"/>
      <c r="J50" s="37"/>
      <c r="K50" s="37"/>
      <c r="L50" s="38"/>
      <c r="M50" s="37"/>
      <c r="N50" s="37"/>
      <c r="O50" s="37"/>
      <c r="Q50" s="37"/>
    </row>
    <row r="51" spans="2:17" x14ac:dyDescent="0.2">
      <c r="D51" s="37">
        <f>D48-D50</f>
        <v>9.9999979138374329E-3</v>
      </c>
      <c r="E51" s="37"/>
      <c r="F51" s="37"/>
      <c r="L51" s="38"/>
      <c r="M51" s="37"/>
      <c r="Q51" s="37"/>
    </row>
    <row r="52" spans="2:17" x14ac:dyDescent="0.2">
      <c r="B52" s="35" t="s">
        <v>81</v>
      </c>
      <c r="D52" s="37">
        <v>21031740.170000002</v>
      </c>
      <c r="E52" s="37">
        <f>Sheet1!H13</f>
        <v>21055225.239999998</v>
      </c>
      <c r="F52" s="37"/>
      <c r="G52" s="37"/>
      <c r="H52" s="37"/>
      <c r="I52" s="37"/>
      <c r="J52" s="37"/>
      <c r="K52" s="37"/>
      <c r="L52" s="37"/>
      <c r="M52" s="37"/>
      <c r="N52" s="37"/>
      <c r="O52" s="37"/>
      <c r="Q52" s="37"/>
    </row>
    <row r="53" spans="2:17" x14ac:dyDescent="0.2">
      <c r="D53" s="37"/>
      <c r="E53" s="37"/>
      <c r="H53" s="37"/>
      <c r="I53" s="37"/>
      <c r="L53" s="38"/>
    </row>
    <row r="54" spans="2:17" x14ac:dyDescent="0.2">
      <c r="B54" s="35" t="s">
        <v>82</v>
      </c>
      <c r="D54" s="37">
        <v>9.9999979138374329E-3</v>
      </c>
      <c r="E54" s="37">
        <v>9.9999979138374294E-3</v>
      </c>
      <c r="F54" s="37"/>
      <c r="G54" s="37"/>
      <c r="H54" s="37"/>
      <c r="I54" s="37"/>
      <c r="J54" s="37"/>
      <c r="K54" s="37"/>
      <c r="L54" s="37"/>
      <c r="M54" s="37"/>
      <c r="N54" s="37"/>
      <c r="O54" s="37"/>
    </row>
    <row r="55" spans="2:17" x14ac:dyDescent="0.2">
      <c r="D55" s="37"/>
      <c r="E55" s="37"/>
      <c r="L55" s="38"/>
    </row>
    <row r="56" spans="2:17" x14ac:dyDescent="0.2">
      <c r="D56" s="37"/>
      <c r="E56" s="37"/>
      <c r="G56" s="37"/>
      <c r="L56" s="38"/>
    </row>
    <row r="57" spans="2:17" x14ac:dyDescent="0.2">
      <c r="B57" s="35" t="s">
        <v>3</v>
      </c>
      <c r="D57" s="37">
        <v>251148.07</v>
      </c>
      <c r="E57" s="37">
        <v>263999.59999999998</v>
      </c>
      <c r="F57" s="37"/>
      <c r="G57" s="37"/>
      <c r="H57" s="37"/>
      <c r="I57" s="37"/>
      <c r="J57" s="37"/>
      <c r="K57" s="37"/>
      <c r="L57" s="37"/>
      <c r="M57" s="37"/>
      <c r="N57" s="37"/>
      <c r="O57" s="37"/>
    </row>
    <row r="58" spans="2:17" x14ac:dyDescent="0.2">
      <c r="B58" s="35" t="s">
        <v>83</v>
      </c>
      <c r="D58" s="37">
        <v>482199.08</v>
      </c>
      <c r="E58" s="37">
        <v>416865.84</v>
      </c>
      <c r="F58" s="37"/>
      <c r="G58" s="37"/>
      <c r="H58" s="37"/>
      <c r="I58" s="37"/>
      <c r="J58" s="37"/>
      <c r="K58" s="37"/>
      <c r="L58" s="37"/>
      <c r="M58" s="37"/>
      <c r="N58" s="37"/>
      <c r="O58" s="37"/>
    </row>
    <row r="59" spans="2:17" x14ac:dyDescent="0.2">
      <c r="B59" s="35" t="s">
        <v>4</v>
      </c>
      <c r="D59" s="37">
        <v>4882.13</v>
      </c>
      <c r="E59" s="37">
        <v>4882.13</v>
      </c>
      <c r="F59" s="37"/>
      <c r="G59" s="37"/>
      <c r="H59" s="37"/>
      <c r="I59" s="37"/>
      <c r="J59" s="37"/>
      <c r="K59" s="37"/>
      <c r="L59" s="37"/>
      <c r="M59" s="37"/>
      <c r="N59" s="37"/>
      <c r="O59" s="37"/>
    </row>
    <row r="60" spans="2:17" x14ac:dyDescent="0.2">
      <c r="B60" s="35" t="s">
        <v>5</v>
      </c>
      <c r="D60" s="37">
        <v>16092936.82</v>
      </c>
      <c r="E60" s="37">
        <v>16109113.720000001</v>
      </c>
      <c r="F60" s="37"/>
      <c r="G60" s="37"/>
      <c r="H60" s="37"/>
      <c r="I60" s="37"/>
      <c r="J60" s="37"/>
      <c r="K60" s="37"/>
      <c r="L60" s="37"/>
      <c r="M60" s="37"/>
      <c r="N60" s="37"/>
      <c r="O60" s="37"/>
    </row>
    <row r="61" spans="2:17" x14ac:dyDescent="0.2">
      <c r="B61" s="35" t="s">
        <v>6</v>
      </c>
      <c r="D61" s="37">
        <v>4151142.2</v>
      </c>
      <c r="E61" s="37">
        <v>4223136.37</v>
      </c>
      <c r="F61" s="37"/>
      <c r="G61" s="37"/>
      <c r="H61" s="37"/>
      <c r="I61" s="37"/>
      <c r="J61" s="37"/>
      <c r="K61" s="37"/>
      <c r="L61" s="37"/>
      <c r="M61" s="37"/>
      <c r="N61" s="37"/>
      <c r="O61" s="37"/>
    </row>
    <row r="62" spans="2:17" ht="17" thickBot="1" x14ac:dyDescent="0.25">
      <c r="B62" s="35" t="s">
        <v>7</v>
      </c>
      <c r="D62" s="49">
        <v>49431.87</v>
      </c>
      <c r="E62" s="49">
        <v>37227.58</v>
      </c>
      <c r="F62" s="37"/>
      <c r="G62" s="37"/>
      <c r="H62" s="37"/>
      <c r="I62" s="37"/>
      <c r="J62" s="37"/>
      <c r="K62" s="37"/>
      <c r="L62" s="37"/>
      <c r="M62" s="37"/>
      <c r="N62" s="37"/>
      <c r="O62" s="37"/>
    </row>
    <row r="63" spans="2:17" ht="17" thickTop="1" x14ac:dyDescent="0.2">
      <c r="D63" s="37">
        <v>21031740.170000002</v>
      </c>
      <c r="E63" s="37">
        <v>21055225.239999998</v>
      </c>
      <c r="F63" s="37"/>
      <c r="G63" s="37"/>
      <c r="H63" s="37"/>
      <c r="I63" s="37"/>
      <c r="J63" s="37"/>
      <c r="K63" s="37"/>
      <c r="L63" s="37"/>
      <c r="M63" s="37"/>
      <c r="N63" s="37"/>
      <c r="O63" s="37"/>
    </row>
    <row r="64" spans="2:17" x14ac:dyDescent="0.2">
      <c r="E64" s="37"/>
      <c r="L64" s="38"/>
    </row>
    <row r="65" spans="2:12" x14ac:dyDescent="0.2">
      <c r="E65" s="37"/>
      <c r="G65" s="37"/>
      <c r="L65" s="38"/>
    </row>
    <row r="66" spans="2:12" x14ac:dyDescent="0.2">
      <c r="C66" s="35" t="s">
        <v>8</v>
      </c>
      <c r="E66" s="37"/>
      <c r="L66" s="38"/>
    </row>
    <row r="67" spans="2:12" x14ac:dyDescent="0.2">
      <c r="E67" s="37"/>
      <c r="L67" s="38"/>
    </row>
    <row r="68" spans="2:12" x14ac:dyDescent="0.2">
      <c r="B68" s="35" t="s">
        <v>9</v>
      </c>
      <c r="E68" s="37"/>
      <c r="L68" s="38"/>
    </row>
    <row r="69" spans="2:12" x14ac:dyDescent="0.2">
      <c r="B69" s="35" t="s">
        <v>15</v>
      </c>
      <c r="D69" s="37">
        <v>14936537.380000001</v>
      </c>
      <c r="E69" s="5">
        <v>14867602.119999999</v>
      </c>
      <c r="L69" s="38"/>
    </row>
    <row r="70" spans="2:12" ht="17" thickBot="1" x14ac:dyDescent="0.25">
      <c r="B70" s="35" t="s">
        <v>50</v>
      </c>
      <c r="D70" s="7">
        <v>10303700.720000001</v>
      </c>
      <c r="E70" s="7">
        <v>10360467.15</v>
      </c>
      <c r="L70" s="38"/>
    </row>
    <row r="71" spans="2:12" x14ac:dyDescent="0.2">
      <c r="B71" s="35" t="s">
        <v>13</v>
      </c>
      <c r="D71" s="37">
        <v>25240238.100000001</v>
      </c>
      <c r="E71" s="5">
        <f>SUM(E69:E70)</f>
        <v>25228069.27</v>
      </c>
      <c r="F71" s="37"/>
      <c r="L71" s="38"/>
    </row>
    <row r="72" spans="2:12" x14ac:dyDescent="0.2">
      <c r="D72" s="37"/>
      <c r="E72" s="5"/>
      <c r="L72" s="38"/>
    </row>
    <row r="73" spans="2:12" ht="17" thickBot="1" x14ac:dyDescent="0.25">
      <c r="B73" s="35" t="s">
        <v>14</v>
      </c>
      <c r="D73" s="27">
        <f>D63-D71</f>
        <v>-4208497.93</v>
      </c>
      <c r="E73" s="27">
        <f>+E63-E71</f>
        <v>-4172844.0300000012</v>
      </c>
      <c r="L73" s="38"/>
    </row>
    <row r="74" spans="2:12" ht="17" thickTop="1" x14ac:dyDescent="0.2">
      <c r="B74" s="35" t="s">
        <v>46</v>
      </c>
      <c r="D74" s="5"/>
      <c r="E74" s="5"/>
      <c r="L74" s="38"/>
    </row>
    <row r="75" spans="2:12" x14ac:dyDescent="0.2">
      <c r="E75" s="5"/>
      <c r="F75" s="37"/>
      <c r="L75" s="38"/>
    </row>
    <row r="76" spans="2:12" x14ac:dyDescent="0.2">
      <c r="D76" s="50">
        <f>D73/D71+1</f>
        <v>0.83326235222796896</v>
      </c>
      <c r="E76" s="50">
        <f>E73/E71+1</f>
        <v>0.83459518898015128</v>
      </c>
    </row>
    <row r="80" spans="2:12" x14ac:dyDescent="0.2">
      <c r="E80" s="37"/>
      <c r="F80" s="37"/>
      <c r="L80" s="38"/>
    </row>
    <row r="81" spans="5:12" x14ac:dyDescent="0.2">
      <c r="E81" s="37"/>
      <c r="F81" s="37"/>
      <c r="L81" s="38"/>
    </row>
    <row r="82" spans="5:12" x14ac:dyDescent="0.2">
      <c r="E82" s="37"/>
      <c r="F82" s="37"/>
      <c r="L82" s="38"/>
    </row>
    <row r="84" spans="5:12" x14ac:dyDescent="0.2">
      <c r="L84" s="38"/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 Brady</dc:creator>
  <cp:lastModifiedBy>William Walker</cp:lastModifiedBy>
  <cp:lastPrinted>2025-06-18T14:53:10Z</cp:lastPrinted>
  <dcterms:created xsi:type="dcterms:W3CDTF">2016-05-24T02:39:08Z</dcterms:created>
  <dcterms:modified xsi:type="dcterms:W3CDTF">2026-06-08T18:05:42Z</dcterms:modified>
</cp:coreProperties>
</file>